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Monthly log" sheetId="1" state="visible" r:id="rId1"/>
  </sheets>
  <definedNames/>
  <calcPr calcId="124519" fullCalcOnLoad="1"/>
</workbook>
</file>

<file path=xl/styles.xml><?xml version="1.0" encoding="utf-8"?>
<styleSheet xmlns="http://schemas.openxmlformats.org/spreadsheetml/2006/main">
  <numFmts count="5">
    <numFmt numFmtId="164" formatCode="[&gt;=10000000]##\,##\,##\,##0;[&gt;=100000]##\,##\,##0;##,##0"/>
    <numFmt numFmtId="165" formatCode="0.000"/>
    <numFmt numFmtId="166" formatCode="yyyy-mm-dd"/>
    <numFmt numFmtId="167" formatCode="dd-mmm-yy"/>
    <numFmt numFmtId="168" formatCode="0.0%"/>
  </numFmts>
  <fonts count="10">
    <font>
      <name val="Calibri"/>
      <family val="2"/>
      <color theme="1"/>
      <sz val="11"/>
      <scheme val="minor"/>
    </font>
    <font>
      <name val="Arial"/>
      <b val="1"/>
      <color rgb="00000000"/>
      <sz val="14"/>
    </font>
    <font>
      <name val="Arial"/>
      <color rgb="00000000"/>
      <sz val="10"/>
    </font>
    <font>
      <name val="Arial"/>
      <b val="1"/>
      <color rgb="00FFFFFF"/>
      <sz val="10"/>
    </font>
    <font>
      <name val="Arial"/>
      <color rgb="000000FF"/>
      <sz val="10"/>
    </font>
    <font>
      <name val="Arial"/>
      <b val="1"/>
      <color rgb="00000000"/>
      <sz val="10"/>
    </font>
    <font>
      <name val="Arial"/>
      <i val="1"/>
      <color rgb="00555555"/>
      <sz val="10"/>
    </font>
    <font>
      <name val="Arial"/>
      <color rgb="00A1260D"/>
      <sz val="10"/>
    </font>
    <font>
      <name val="Arial"/>
      <color rgb="00555555"/>
      <sz val="9"/>
    </font>
    <font>
      <name val="Arial"/>
      <b val="1"/>
      <color rgb="00000000"/>
      <sz val="9"/>
    </font>
  </fonts>
  <fills count="5">
    <fill>
      <patternFill/>
    </fill>
    <fill>
      <patternFill patternType="gray125"/>
    </fill>
    <fill>
      <patternFill patternType="solid">
        <fgColor rgb="001D1D1F"/>
      </patternFill>
    </fill>
    <fill>
      <patternFill patternType="solid">
        <fgColor rgb="00FFF9D6"/>
      </patternFill>
    </fill>
    <fill>
      <patternFill patternType="solid">
        <fgColor rgb="00EFEFF2"/>
      </patternFill>
    </fill>
  </fills>
  <borders count="6">
    <border>
      <left/>
      <right/>
      <top/>
      <bottom/>
      <diagonal/>
    </border>
    <border>
      <left style="thin">
        <color rgb="00C9C9CF"/>
      </left>
      <right style="thin">
        <color rgb="00C9C9CF"/>
      </right>
      <top style="thin">
        <color rgb="00C9C9CF"/>
      </top>
      <bottom style="thin">
        <color rgb="00C9C9CF"/>
      </bottom>
    </border>
    <border>
      <left/>
      <right/>
      <top style="thin">
        <color rgb="00C9C9CF"/>
      </top>
      <bottom/>
      <diagonal/>
    </border>
    <border>
      <left/>
      <right style="thin">
        <color rgb="00C9C9CF"/>
      </right>
      <top style="thin">
        <color rgb="00C9C9CF"/>
      </top>
      <bottom/>
      <diagonal/>
    </border>
    <border>
      <left/>
      <right/>
      <top style="thin">
        <color rgb="00C9C9CF"/>
      </top>
      <bottom style="thin">
        <color rgb="00C9C9CF"/>
      </bottom>
      <diagonal/>
    </border>
    <border>
      <left/>
      <right style="thin">
        <color rgb="00C9C9CF"/>
      </right>
      <top style="thin">
        <color rgb="00C9C9CF"/>
      </top>
      <bottom style="thin">
        <color rgb="00C9C9CF"/>
      </bottom>
      <diagonal/>
    </border>
  </borders>
  <cellStyleXfs count="1">
    <xf numFmtId="0" fontId="0" fillId="0" borderId="0"/>
  </cellStyleXfs>
  <cellXfs count="34">
    <xf numFmtId="0" fontId="0" fillId="0" borderId="0" pivotButton="0" quotePrefix="0" xfId="0"/>
    <xf numFmtId="0" fontId="1" fillId="0" borderId="0" applyAlignment="1" pivotButton="0" quotePrefix="0" xfId="0">
      <alignment vertical="center"/>
    </xf>
    <xf numFmtId="0" fontId="2" fillId="0" borderId="0" applyAlignment="1" pivotButton="0" quotePrefix="0" xfId="0">
      <alignment vertical="center"/>
    </xf>
    <xf numFmtId="0" fontId="3" fillId="2" borderId="1" applyAlignment="1" pivotButton="0" quotePrefix="0" xfId="0">
      <alignment vertical="center"/>
    </xf>
    <xf numFmtId="0" fontId="0" fillId="0" borderId="4" pivotButton="0" quotePrefix="0" xfId="0"/>
    <xf numFmtId="0" fontId="0" fillId="0" borderId="5" pivotButton="0" quotePrefix="0" xfId="0"/>
    <xf numFmtId="0" fontId="2" fillId="0" borderId="1" applyAlignment="1" pivotButton="0" quotePrefix="0" xfId="0">
      <alignment vertical="center"/>
    </xf>
    <xf numFmtId="0" fontId="0" fillId="0" borderId="1" pivotButton="0" quotePrefix="0" xfId="0"/>
    <xf numFmtId="0" fontId="4" fillId="3" borderId="1" applyAlignment="1" pivotButton="0" quotePrefix="0" xfId="0">
      <alignment horizontal="right" vertical="center"/>
    </xf>
    <xf numFmtId="164" fontId="2" fillId="0" borderId="1" applyAlignment="1" pivotButton="0" quotePrefix="0" xfId="0">
      <alignment horizontal="right" vertical="center"/>
    </xf>
    <xf numFmtId="164" fontId="4" fillId="3" borderId="1" applyAlignment="1" pivotButton="0" quotePrefix="0" xfId="0">
      <alignment horizontal="right" vertical="center"/>
    </xf>
    <xf numFmtId="9" fontId="4" fillId="3" borderId="1" applyAlignment="1" pivotButton="0" quotePrefix="0" xfId="0">
      <alignment horizontal="right" vertical="center"/>
    </xf>
    <xf numFmtId="165" fontId="2" fillId="0" borderId="1" applyAlignment="1" pivotButton="0" quotePrefix="0" xfId="0">
      <alignment horizontal="right" vertical="center"/>
    </xf>
    <xf numFmtId="2" fontId="4" fillId="3" borderId="1" applyAlignment="1" pivotButton="0" quotePrefix="0" xfId="0">
      <alignment horizontal="right" vertical="center"/>
    </xf>
    <xf numFmtId="1" fontId="2" fillId="0" borderId="1" applyAlignment="1" pivotButton="0" quotePrefix="0" xfId="0">
      <alignment horizontal="right" vertical="center"/>
    </xf>
    <xf numFmtId="0" fontId="3" fillId="2" borderId="1" applyAlignment="1" pivotButton="0" quotePrefix="0" xfId="0">
      <alignment horizontal="center" vertical="center"/>
    </xf>
    <xf numFmtId="0" fontId="5" fillId="4" borderId="1" applyAlignment="1" pivotButton="0" quotePrefix="0" xfId="0">
      <alignment horizontal="center" vertical="center" wrapText="1"/>
    </xf>
    <xf numFmtId="0" fontId="6" fillId="4" borderId="1" applyAlignment="1" pivotButton="0" quotePrefix="0" xfId="0">
      <alignment horizontal="left" vertical="center"/>
    </xf>
    <xf numFmtId="167" fontId="6" fillId="4" borderId="1" applyAlignment="1" pivotButton="0" quotePrefix="0" xfId="0">
      <alignment horizontal="right" vertical="center"/>
    </xf>
    <xf numFmtId="1" fontId="6" fillId="4" borderId="1" applyAlignment="1" pivotButton="0" quotePrefix="0" xfId="0">
      <alignment horizontal="right" vertical="center"/>
    </xf>
    <xf numFmtId="164" fontId="6" fillId="4" borderId="1" applyAlignment="1" pivotButton="0" quotePrefix="0" xfId="0">
      <alignment horizontal="right" vertical="center"/>
    </xf>
    <xf numFmtId="2" fontId="6" fillId="4" borderId="1" applyAlignment="1" pivotButton="0" quotePrefix="0" xfId="0">
      <alignment horizontal="right" vertical="center"/>
    </xf>
    <xf numFmtId="165" fontId="6" fillId="4" borderId="1" applyAlignment="1" pivotButton="0" quotePrefix="0" xfId="0">
      <alignment horizontal="right" vertical="center"/>
    </xf>
    <xf numFmtId="168" fontId="6" fillId="4" borderId="1" applyAlignment="1" pivotButton="0" quotePrefix="0" xfId="0">
      <alignment horizontal="right" vertical="center"/>
    </xf>
    <xf numFmtId="9" fontId="6" fillId="4" borderId="1" applyAlignment="1" pivotButton="0" quotePrefix="0" xfId="0">
      <alignment horizontal="right" vertical="center"/>
    </xf>
    <xf numFmtId="0" fontId="6" fillId="4" borderId="1" applyAlignment="1" pivotButton="0" quotePrefix="0" xfId="0">
      <alignment vertical="center" wrapText="1"/>
    </xf>
    <xf numFmtId="0" fontId="4" fillId="3" borderId="1" applyAlignment="1" pivotButton="0" quotePrefix="0" xfId="0">
      <alignment horizontal="left" vertical="center"/>
    </xf>
    <xf numFmtId="167" fontId="4" fillId="3" borderId="1" applyAlignment="1" pivotButton="0" quotePrefix="0" xfId="0">
      <alignment horizontal="right" vertical="center"/>
    </xf>
    <xf numFmtId="1" fontId="4" fillId="3" borderId="1" applyAlignment="1" pivotButton="0" quotePrefix="0" xfId="0">
      <alignment horizontal="right" vertical="center"/>
    </xf>
    <xf numFmtId="168" fontId="2" fillId="0" borderId="1" applyAlignment="1" pivotButton="0" quotePrefix="0" xfId="0">
      <alignment horizontal="right" vertical="center"/>
    </xf>
    <xf numFmtId="9" fontId="2" fillId="0" borderId="1" applyAlignment="1" pivotButton="0" quotePrefix="0" xfId="0">
      <alignment horizontal="right" vertical="center"/>
    </xf>
    <xf numFmtId="0" fontId="7" fillId="0" borderId="1" applyAlignment="1" pivotButton="0" quotePrefix="0" xfId="0">
      <alignment vertical="center" wrapText="1"/>
    </xf>
    <xf numFmtId="0" fontId="8" fillId="0" borderId="0" applyAlignment="1" pivotButton="0" quotePrefix="0" xfId="0">
      <alignment vertical="center" wrapText="1"/>
    </xf>
    <xf numFmtId="0" fontId="9" fillId="0" borderId="0" applyAlignment="1" pivotButton="0" quotePrefix="0" xfId="0">
      <alignment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konduktor.in/bill-check" TargetMode="External" Id="rId1" /></Relationships>
</file>

<file path=xl/worksheets/sheet1.xml><?xml version="1.0" encoding="utf-8"?>
<worksheet xmlns="http://schemas.openxmlformats.org/spreadsheetml/2006/main">
  <sheetPr>
    <outlinePr summaryBelow="1" summaryRight="1"/>
    <pageSetUpPr fitToPage="1"/>
  </sheetPr>
  <dimension ref="A1:R33"/>
  <sheetViews>
    <sheetView showGridLines="0" workbookViewId="0">
      <pane xSplit="1" topLeftCell="B1" activePane="topRight" state="frozen"/>
      <selection pane="topRight" activeCell="A1" sqref="A1"/>
    </sheetView>
  </sheetViews>
  <sheetFormatPr baseColWidth="8" defaultRowHeight="15"/>
  <cols>
    <col width="11" customWidth="1" min="1" max="1"/>
    <col width="11" customWidth="1" min="2" max="2"/>
    <col width="7" customWidth="1" min="3" max="3"/>
    <col width="11" customWidth="1" min="4" max="4"/>
    <col width="11" customWidth="1" min="5" max="5"/>
    <col width="9" customWidth="1" min="6" max="6"/>
    <col width="10" customWidth="1" min="7" max="7"/>
    <col width="12" customWidth="1" min="8" max="8"/>
    <col width="7" customWidth="1" min="9" max="9"/>
    <col width="11" customWidth="1" min="10" max="10"/>
    <col width="12" customWidth="1" min="11" max="11"/>
    <col width="8" customWidth="1" min="12" max="12"/>
    <col width="8" customWidth="1" min="13" max="13"/>
    <col width="9" customWidth="1" min="14" max="14"/>
    <col width="8" customWidth="1" min="15" max="15"/>
    <col width="9" customWidth="1" min="16" max="16"/>
    <col width="10" customWidth="1" min="17" max="17"/>
    <col width="36" customWidth="1" min="18" max="18"/>
  </cols>
  <sheetData>
    <row r="1">
      <c r="A1" s="1" t="inlineStr">
        <is>
          <t>KONDUKTOR® EMS: monthly MD, PF and kVAh log sheet</t>
        </is>
      </c>
    </row>
    <row r="2">
      <c r="A2" s="2" t="inlineStr">
        <is>
          <t>How to use: fill the yellow cells from your bill and your own meter, one row a month. White cells work themselves out. A blank in the last column means nothing to check.</t>
        </is>
      </c>
    </row>
    <row r="3">
      <c r="A3" s="2" t="inlineStr">
        <is>
          <t>The grey row is an example and is not counted. The setup values are illustrative: replace them with the numbers in your tariff order.</t>
        </is>
      </c>
    </row>
    <row r="5">
      <c r="A5" s="3" t="inlineStr">
        <is>
          <t>Setup</t>
        </is>
      </c>
      <c r="B5" s="4" t="n"/>
      <c r="C5" s="4" t="n"/>
      <c r="D5" s="5" t="n"/>
      <c r="F5" s="3" t="inlineStr">
        <is>
          <t>12-month summary</t>
        </is>
      </c>
      <c r="G5" s="4" t="n"/>
      <c r="H5" s="4" t="n"/>
      <c r="I5" s="4" t="n"/>
      <c r="J5" s="5" t="n"/>
      <c r="L5" s="3" t="inlineStr">
        <is>
          <t>Money to look at</t>
        </is>
      </c>
      <c r="M5" s="4" t="n"/>
      <c r="N5" s="4" t="n"/>
      <c r="O5" s="4" t="n"/>
      <c r="P5" s="4" t="n"/>
      <c r="Q5" s="5" t="n"/>
    </row>
    <row r="6">
      <c r="A6" s="6" t="inlineStr">
        <is>
          <t>Plant name</t>
        </is>
      </c>
      <c r="B6" s="7" t="n"/>
      <c r="C6" s="7" t="n"/>
      <c r="D6" s="8" t="n"/>
      <c r="F6" s="6" t="inlineStr">
        <is>
          <t>Total kWh</t>
        </is>
      </c>
      <c r="G6" s="7" t="n"/>
      <c r="H6" s="7" t="n"/>
      <c r="I6" s="7" t="n"/>
      <c r="J6" s="9">
        <f>SUM(D16:D27)</f>
        <v>0</v>
      </c>
      <c r="L6" s="6" t="inlineStr">
        <is>
          <t>Total of all bills (₹)</t>
        </is>
      </c>
      <c r="M6" s="7" t="n"/>
      <c r="N6" s="7" t="n"/>
      <c r="O6" s="7" t="n"/>
      <c r="P6" s="9">
        <f>SUM(K16:K27)</f>
        <v>0</v>
      </c>
      <c r="Q6" s="7" t="n"/>
    </row>
    <row r="7">
      <c r="A7" s="6" t="inlineStr">
        <is>
          <t>Contract Demand (kVA)</t>
        </is>
      </c>
      <c r="B7" s="7" t="n"/>
      <c r="C7" s="7" t="n"/>
      <c r="D7" s="10" t="n">
        <v>400</v>
      </c>
      <c r="F7" s="6" t="inlineStr">
        <is>
          <t>Total kVAh</t>
        </is>
      </c>
      <c r="G7" s="7" t="n"/>
      <c r="H7" s="7" t="n"/>
      <c r="I7" s="7" t="n"/>
      <c r="J7" s="9">
        <f>SUM(E16:E27)</f>
        <v>0</v>
      </c>
      <c r="L7" s="6" t="inlineStr">
        <is>
          <t>Penalties on the bills (₹)</t>
        </is>
      </c>
      <c r="M7" s="7" t="n"/>
      <c r="N7" s="7" t="n"/>
      <c r="O7" s="7" t="n"/>
      <c r="P7" s="9">
        <f>SUM(J16:J27)</f>
        <v>0</v>
      </c>
      <c r="Q7" s="7" t="n"/>
    </row>
    <row r="8">
      <c r="A8" s="6" t="inlineStr">
        <is>
          <t>Minimum billing demand (% of CD)</t>
        </is>
      </c>
      <c r="B8" s="7" t="n"/>
      <c r="C8" s="7" t="n"/>
      <c r="D8" s="11" t="n">
        <v>0.75</v>
      </c>
      <c r="F8" s="6" t="inlineStr">
        <is>
          <t>Average power factor (kWh ÷ kVAh)</t>
        </is>
      </c>
      <c r="G8" s="7" t="n"/>
      <c r="H8" s="7" t="n"/>
      <c r="I8" s="7" t="n"/>
      <c r="J8" s="12" t="str">
        <f>IF(SUM(E16:E27)=0,"",SUM(D16:D27)/SUM(E16:E27))</f>
        <v/>
      </c>
      <c r="L8" s="6" t="inlineStr">
        <is>
          <t>kVAh paid above kWh, on kVAh billing (₹)</t>
        </is>
      </c>
      <c r="M8" s="7" t="n"/>
      <c r="N8" s="7" t="n"/>
      <c r="O8" s="7" t="n"/>
      <c r="P8" s="9">
        <f>MAX(0,SUM(E16:E27)-SUM(D16:D27))*$D$10</f>
        <v>0</v>
      </c>
      <c r="Q8" s="7" t="n"/>
    </row>
    <row r="9">
      <c r="A9" s="6" t="inlineStr">
        <is>
          <t>Demand charge (₹ per kVA)</t>
        </is>
      </c>
      <c r="B9" s="7" t="n"/>
      <c r="C9" s="7" t="n"/>
      <c r="D9" s="10" t="n">
        <v>300</v>
      </c>
      <c r="F9" s="6" t="inlineStr">
        <is>
          <t>Highest MD on the bill (kVA)</t>
        </is>
      </c>
      <c r="G9" s="7" t="n"/>
      <c r="H9" s="7" t="n"/>
      <c r="I9" s="7" t="n"/>
      <c r="J9" s="9" t="str">
        <f>IF(COUNT(F16:F27)=0,"",MAX(F16:F27))</f>
        <v/>
      </c>
      <c r="L9" s="6" t="inlineStr">
        <is>
          <t>Bill MD above your meter (₹)</t>
        </is>
      </c>
      <c r="M9" s="7" t="n"/>
      <c r="N9" s="7" t="n"/>
      <c r="O9" s="7" t="n"/>
      <c r="P9" s="9">
        <f>SUM(Q16:Q27)</f>
        <v>0</v>
      </c>
      <c r="Q9" s="7" t="n"/>
    </row>
    <row r="10">
      <c r="A10" s="6" t="inlineStr">
        <is>
          <t>Energy charge (₹ per unit)</t>
        </is>
      </c>
      <c r="B10" s="7" t="n"/>
      <c r="C10" s="7" t="n"/>
      <c r="D10" s="13" t="n">
        <v>7.1</v>
      </c>
      <c r="F10" s="6" t="inlineStr">
        <is>
          <t>Months with MD above Contract Demand</t>
        </is>
      </c>
      <c r="G10" s="7" t="n"/>
      <c r="H10" s="7" t="n"/>
      <c r="I10" s="7" t="n"/>
      <c r="J10" s="14">
        <f>COUNTIF(F16:F27,"&gt;"&amp;$D$7)</f>
        <v>0</v>
      </c>
    </row>
    <row r="11">
      <c r="A11" s="6" t="inlineStr">
        <is>
          <t>Power factor limit on your tariff</t>
        </is>
      </c>
      <c r="B11" s="7" t="n"/>
      <c r="C11" s="7" t="n"/>
      <c r="D11" s="13" t="n">
        <v>0.9</v>
      </c>
      <c r="F11" s="6" t="inlineStr">
        <is>
          <t>Months with PF below the limit</t>
        </is>
      </c>
      <c r="G11" s="7" t="n"/>
      <c r="H11" s="7" t="n"/>
      <c r="I11" s="7" t="n"/>
      <c r="J11" s="14">
        <f>COUNTIF(L16:L27,"&lt;"&amp;$D$11)</f>
        <v>0</v>
      </c>
    </row>
    <row r="13">
      <c r="A13" s="15" t="inlineStr">
        <is>
          <t>From the bill and your meter</t>
        </is>
      </c>
      <c r="B13" s="4" t="n"/>
      <c r="C13" s="4" t="n"/>
      <c r="D13" s="4" t="n"/>
      <c r="E13" s="4" t="n"/>
      <c r="F13" s="4" t="n"/>
      <c r="G13" s="4" t="n"/>
      <c r="H13" s="4" t="n"/>
      <c r="I13" s="4" t="n"/>
      <c r="J13" s="4" t="n"/>
      <c r="K13" s="5" t="n"/>
      <c r="L13" s="15" t="inlineStr">
        <is>
          <t>Worked out</t>
        </is>
      </c>
      <c r="M13" s="4" t="n"/>
      <c r="N13" s="4" t="n"/>
      <c r="O13" s="4" t="n"/>
      <c r="P13" s="4" t="n"/>
      <c r="Q13" s="4" t="n"/>
      <c r="R13" s="5" t="n"/>
    </row>
    <row r="14" ht="42" customHeight="1">
      <c r="A14" s="16" t="inlineStr">
        <is>
          <t>Bill month</t>
        </is>
      </c>
      <c r="B14" s="16" t="inlineStr">
        <is>
          <t>Reading date</t>
        </is>
      </c>
      <c r="C14" s="16" t="inlineStr">
        <is>
          <t>Days in bill</t>
        </is>
      </c>
      <c r="D14" s="16" t="inlineStr">
        <is>
          <t>kWh</t>
        </is>
      </c>
      <c r="E14" s="16" t="inlineStr">
        <is>
          <t>kVAh</t>
        </is>
      </c>
      <c r="F14" s="16" t="inlineStr">
        <is>
          <t>MD on bill (kVA)</t>
        </is>
      </c>
      <c r="G14" s="16" t="inlineStr">
        <is>
          <t>MD on your meter (kVA)</t>
        </is>
      </c>
      <c r="H14" s="16" t="inlineStr">
        <is>
          <t>When MD happened</t>
        </is>
      </c>
      <c r="I14" s="16" t="inlineStr">
        <is>
          <t>PF on bill</t>
        </is>
      </c>
      <c r="J14" s="16" t="inlineStr">
        <is>
          <t>Penalties on bill (₹)</t>
        </is>
      </c>
      <c r="K14" s="16" t="inlineStr">
        <is>
          <t>Total bill (₹)</t>
        </is>
      </c>
      <c r="L14" s="16" t="inlineStr">
        <is>
          <t>PF worked out</t>
        </is>
      </c>
      <c r="M14" s="16" t="inlineStr">
        <is>
          <t>Load factor</t>
        </is>
      </c>
      <c r="N14" s="16" t="inlineStr">
        <is>
          <t>Billing demand (kVA)</t>
        </is>
      </c>
      <c r="O14" s="16" t="inlineStr">
        <is>
          <t>MD as % of CD</t>
        </is>
      </c>
      <c r="P14" s="16" t="inlineStr">
        <is>
          <t>Bill MD above meter (kVA)</t>
        </is>
      </c>
      <c r="Q14" s="16" t="inlineStr">
        <is>
          <t>That gap in ₹</t>
        </is>
      </c>
      <c r="R14" s="16" t="inlineStr">
        <is>
          <t>What to check</t>
        </is>
      </c>
    </row>
    <row r="15" ht="42" customHeight="1">
      <c r="A15" s="17" t="inlineStr">
        <is>
          <t>Apr 2026</t>
        </is>
      </c>
      <c r="B15" s="18" t="n">
        <v>46142</v>
      </c>
      <c r="C15" s="19" t="n">
        <v>30</v>
      </c>
      <c r="D15" s="20" t="n">
        <v>120000</v>
      </c>
      <c r="E15" s="20" t="n">
        <v>124000</v>
      </c>
      <c r="F15" s="20" t="n">
        <v>412</v>
      </c>
      <c r="G15" s="20" t="n">
        <v>368</v>
      </c>
      <c r="H15" s="17" t="inlineStr">
        <is>
          <t>14th, 11:30</t>
        </is>
      </c>
      <c r="I15" s="21" t="n">
        <v>0.97</v>
      </c>
      <c r="J15" s="20" t="n">
        <v>7200</v>
      </c>
      <c r="K15" s="20" t="n">
        <v>1120000</v>
      </c>
      <c r="L15" s="22">
        <f>IF(OR(COUNT(D15,E15)&lt;2,E15=0),"",D15/E15)</f>
        <v>0.96774193548</v>
      </c>
      <c r="M15" s="23">
        <f>IF(OR(COUNT(C15,E15,F15)&lt;3,F15=0,C15=0),"",E15/(F15*24*C15))</f>
        <v>0.41801510248</v>
      </c>
      <c r="N15" s="20">
        <f>IF(COUNT(F15)=0,"",MAX(F15,$D$8*$D$7))</f>
        <v>412</v>
      </c>
      <c r="O15" s="24">
        <f>IF(OR(COUNT(F15)=0,$D$7=0),"",F15/$D$7)</f>
        <v>1.03</v>
      </c>
      <c r="P15" s="20">
        <f>IF(COUNT(F15,G15)&lt;2,"",MAX(0,F15-G15))</f>
        <v>44</v>
      </c>
      <c r="Q15" s="20">
        <f>IF(P15="","",P15*$D$9)</f>
        <v>13200</v>
      </c>
      <c r="R15" s="25" t="str">
        <f>IF(COUNT(F15)=0,"",IF(F15&gt;$D$7,"MD above Contract Demand. ",""))&amp;IF(L15="","",IF(L15&lt;$D$11,"PF below the limit. ",""))&amp;IF(COUNT(I15,L15)&lt;2,"",IF(ABS(I15-L15)&gt;0.01,"PF on bill differs from kWh ÷ kVAh. ",""))&amp;IF(P15="","",IF(P15&gt;0,"Bill MD above your meter. ",""))&amp;IF(COUNT(J15)=0,"",IF(J15&gt;0,"Penalty on the bill. ",""))</f>
        <v>MD above Contract Demand. Bill MD above your meter. Penalty on the bill. </v>
      </c>
    </row>
    <row r="16" ht="28" customHeight="1">
      <c r="A16" s="26" t="n"/>
      <c r="B16" s="27" t="n"/>
      <c r="C16" s="28" t="n"/>
      <c r="D16" s="10" t="n"/>
      <c r="E16" s="10" t="n"/>
      <c r="F16" s="10" t="n"/>
      <c r="G16" s="10" t="n"/>
      <c r="H16" s="26" t="n"/>
      <c r="I16" s="13" t="n"/>
      <c r="J16" s="10" t="n"/>
      <c r="K16" s="10" t="n"/>
      <c r="L16" s="12" t="str">
        <f>IF(OR(COUNT(D16,E16)&lt;2,E16=0),"",D16/E16)</f>
        <v/>
      </c>
      <c r="M16" s="29" t="str">
        <f>IF(OR(COUNT(C16,E16,F16)&lt;3,F16=0,C16=0),"",E16/(F16*24*C16))</f>
        <v/>
      </c>
      <c r="N16" s="9" t="str">
        <f>IF(COUNT(F16)=0,"",MAX(F16,$D$8*$D$7))</f>
        <v/>
      </c>
      <c r="O16" s="30" t="str">
        <f>IF(OR(COUNT(F16)=0,$D$7=0),"",F16/$D$7)</f>
        <v/>
      </c>
      <c r="P16" s="9" t="str">
        <f>IF(COUNT(F16,G16)&lt;2,"",MAX(0,F16-G16))</f>
        <v/>
      </c>
      <c r="Q16" s="9" t="str">
        <f>IF(P16="","",P16*$D$9)</f>
        <v/>
      </c>
      <c r="R16" s="31" t="str">
        <f>IF(COUNT(F16)=0,"",IF(F16&gt;$D$7,"MD above Contract Demand. ",""))&amp;IF(L16="","",IF(L16&lt;$D$11,"PF below the limit. ",""))&amp;IF(COUNT(I16,L16)&lt;2,"",IF(ABS(I16-L16)&gt;0.01,"PF on bill differs from kWh ÷ kVAh. ",""))&amp;IF(P16="","",IF(P16&gt;0,"Bill MD above your meter. ",""))&amp;IF(COUNT(J16)=0,"",IF(J16&gt;0,"Penalty on the bill. ",""))</f>
        <v/>
      </c>
    </row>
    <row r="17" ht="28" customHeight="1">
      <c r="A17" s="26" t="n"/>
      <c r="B17" s="27" t="n"/>
      <c r="C17" s="28" t="n"/>
      <c r="D17" s="10" t="n"/>
      <c r="E17" s="10" t="n"/>
      <c r="F17" s="10" t="n"/>
      <c r="G17" s="10" t="n"/>
      <c r="H17" s="26" t="n"/>
      <c r="I17" s="13" t="n"/>
      <c r="J17" s="10" t="n"/>
      <c r="K17" s="10" t="n"/>
      <c r="L17" s="12" t="str">
        <f>IF(OR(COUNT(D17,E17)&lt;2,E17=0),"",D17/E17)</f>
        <v/>
      </c>
      <c r="M17" s="29" t="str">
        <f>IF(OR(COUNT(C17,E17,F17)&lt;3,F17=0,C17=0),"",E17/(F17*24*C17))</f>
        <v/>
      </c>
      <c r="N17" s="9" t="str">
        <f>IF(COUNT(F17)=0,"",MAX(F17,$D$8*$D$7))</f>
        <v/>
      </c>
      <c r="O17" s="30" t="str">
        <f>IF(OR(COUNT(F17)=0,$D$7=0),"",F17/$D$7)</f>
        <v/>
      </c>
      <c r="P17" s="9" t="str">
        <f>IF(COUNT(F17,G17)&lt;2,"",MAX(0,F17-G17))</f>
        <v/>
      </c>
      <c r="Q17" s="9" t="str">
        <f>IF(P17="","",P17*$D$9)</f>
        <v/>
      </c>
      <c r="R17" s="31" t="str">
        <f>IF(COUNT(F17)=0,"",IF(F17&gt;$D$7,"MD above Contract Demand. ",""))&amp;IF(L17="","",IF(L17&lt;$D$11,"PF below the limit. ",""))&amp;IF(COUNT(I17,L17)&lt;2,"",IF(ABS(I17-L17)&gt;0.01,"PF on bill differs from kWh ÷ kVAh. ",""))&amp;IF(P17="","",IF(P17&gt;0,"Bill MD above your meter. ",""))&amp;IF(COUNT(J17)=0,"",IF(J17&gt;0,"Penalty on the bill. ",""))</f>
        <v/>
      </c>
    </row>
    <row r="18" ht="28" customHeight="1">
      <c r="A18" s="26" t="n"/>
      <c r="B18" s="27" t="n"/>
      <c r="C18" s="28" t="n"/>
      <c r="D18" s="10" t="n"/>
      <c r="E18" s="10" t="n"/>
      <c r="F18" s="10" t="n"/>
      <c r="G18" s="10" t="n"/>
      <c r="H18" s="26" t="n"/>
      <c r="I18" s="13" t="n"/>
      <c r="J18" s="10" t="n"/>
      <c r="K18" s="10" t="n"/>
      <c r="L18" s="12" t="str">
        <f>IF(OR(COUNT(D18,E18)&lt;2,E18=0),"",D18/E18)</f>
        <v/>
      </c>
      <c r="M18" s="29" t="str">
        <f>IF(OR(COUNT(C18,E18,F18)&lt;3,F18=0,C18=0),"",E18/(F18*24*C18))</f>
        <v/>
      </c>
      <c r="N18" s="9" t="str">
        <f>IF(COUNT(F18)=0,"",MAX(F18,$D$8*$D$7))</f>
        <v/>
      </c>
      <c r="O18" s="30" t="str">
        <f>IF(OR(COUNT(F18)=0,$D$7=0),"",F18/$D$7)</f>
        <v/>
      </c>
      <c r="P18" s="9" t="str">
        <f>IF(COUNT(F18,G18)&lt;2,"",MAX(0,F18-G18))</f>
        <v/>
      </c>
      <c r="Q18" s="9" t="str">
        <f>IF(P18="","",P18*$D$9)</f>
        <v/>
      </c>
      <c r="R18" s="31" t="str">
        <f>IF(COUNT(F18)=0,"",IF(F18&gt;$D$7,"MD above Contract Demand. ",""))&amp;IF(L18="","",IF(L18&lt;$D$11,"PF below the limit. ",""))&amp;IF(COUNT(I18,L18)&lt;2,"",IF(ABS(I18-L18)&gt;0.01,"PF on bill differs from kWh ÷ kVAh. ",""))&amp;IF(P18="","",IF(P18&gt;0,"Bill MD above your meter. ",""))&amp;IF(COUNT(J18)=0,"",IF(J18&gt;0,"Penalty on the bill. ",""))</f>
        <v/>
      </c>
    </row>
    <row r="19" ht="28" customHeight="1">
      <c r="A19" s="26" t="n"/>
      <c r="B19" s="27" t="n"/>
      <c r="C19" s="28" t="n"/>
      <c r="D19" s="10" t="n"/>
      <c r="E19" s="10" t="n"/>
      <c r="F19" s="10" t="n"/>
      <c r="G19" s="10" t="n"/>
      <c r="H19" s="26" t="n"/>
      <c r="I19" s="13" t="n"/>
      <c r="J19" s="10" t="n"/>
      <c r="K19" s="10" t="n"/>
      <c r="L19" s="12" t="str">
        <f>IF(OR(COUNT(D19,E19)&lt;2,E19=0),"",D19/E19)</f>
        <v/>
      </c>
      <c r="M19" s="29" t="str">
        <f>IF(OR(COUNT(C19,E19,F19)&lt;3,F19=0,C19=0),"",E19/(F19*24*C19))</f>
        <v/>
      </c>
      <c r="N19" s="9" t="str">
        <f>IF(COUNT(F19)=0,"",MAX(F19,$D$8*$D$7))</f>
        <v/>
      </c>
      <c r="O19" s="30" t="str">
        <f>IF(OR(COUNT(F19)=0,$D$7=0),"",F19/$D$7)</f>
        <v/>
      </c>
      <c r="P19" s="9" t="str">
        <f>IF(COUNT(F19,G19)&lt;2,"",MAX(0,F19-G19))</f>
        <v/>
      </c>
      <c r="Q19" s="9" t="str">
        <f>IF(P19="","",P19*$D$9)</f>
        <v/>
      </c>
      <c r="R19" s="31" t="str">
        <f>IF(COUNT(F19)=0,"",IF(F19&gt;$D$7,"MD above Contract Demand. ",""))&amp;IF(L19="","",IF(L19&lt;$D$11,"PF below the limit. ",""))&amp;IF(COUNT(I19,L19)&lt;2,"",IF(ABS(I19-L19)&gt;0.01,"PF on bill differs from kWh ÷ kVAh. ",""))&amp;IF(P19="","",IF(P19&gt;0,"Bill MD above your meter. ",""))&amp;IF(COUNT(J19)=0,"",IF(J19&gt;0,"Penalty on the bill. ",""))</f>
        <v/>
      </c>
    </row>
    <row r="20" ht="28" customHeight="1">
      <c r="A20" s="26" t="n"/>
      <c r="B20" s="27" t="n"/>
      <c r="C20" s="28" t="n"/>
      <c r="D20" s="10" t="n"/>
      <c r="E20" s="10" t="n"/>
      <c r="F20" s="10" t="n"/>
      <c r="G20" s="10" t="n"/>
      <c r="H20" s="26" t="n"/>
      <c r="I20" s="13" t="n"/>
      <c r="J20" s="10" t="n"/>
      <c r="K20" s="10" t="n"/>
      <c r="L20" s="12" t="str">
        <f>IF(OR(COUNT(D20,E20)&lt;2,E20=0),"",D20/E20)</f>
        <v/>
      </c>
      <c r="M20" s="29" t="str">
        <f>IF(OR(COUNT(C20,E20,F20)&lt;3,F20=0,C20=0),"",E20/(F20*24*C20))</f>
        <v/>
      </c>
      <c r="N20" s="9" t="str">
        <f>IF(COUNT(F20)=0,"",MAX(F20,$D$8*$D$7))</f>
        <v/>
      </c>
      <c r="O20" s="30" t="str">
        <f>IF(OR(COUNT(F20)=0,$D$7=0),"",F20/$D$7)</f>
        <v/>
      </c>
      <c r="P20" s="9" t="str">
        <f>IF(COUNT(F20,G20)&lt;2,"",MAX(0,F20-G20))</f>
        <v/>
      </c>
      <c r="Q20" s="9" t="str">
        <f>IF(P20="","",P20*$D$9)</f>
        <v/>
      </c>
      <c r="R20" s="31" t="str">
        <f>IF(COUNT(F20)=0,"",IF(F20&gt;$D$7,"MD above Contract Demand. ",""))&amp;IF(L20="","",IF(L20&lt;$D$11,"PF below the limit. ",""))&amp;IF(COUNT(I20,L20)&lt;2,"",IF(ABS(I20-L20)&gt;0.01,"PF on bill differs from kWh ÷ kVAh. ",""))&amp;IF(P20="","",IF(P20&gt;0,"Bill MD above your meter. ",""))&amp;IF(COUNT(J20)=0,"",IF(J20&gt;0,"Penalty on the bill. ",""))</f>
        <v/>
      </c>
    </row>
    <row r="21" ht="28" customHeight="1">
      <c r="A21" s="26" t="n"/>
      <c r="B21" s="27" t="n"/>
      <c r="C21" s="28" t="n"/>
      <c r="D21" s="10" t="n"/>
      <c r="E21" s="10" t="n"/>
      <c r="F21" s="10" t="n"/>
      <c r="G21" s="10" t="n"/>
      <c r="H21" s="26" t="n"/>
      <c r="I21" s="13" t="n"/>
      <c r="J21" s="10" t="n"/>
      <c r="K21" s="10" t="n"/>
      <c r="L21" s="12" t="str">
        <f>IF(OR(COUNT(D21,E21)&lt;2,E21=0),"",D21/E21)</f>
        <v/>
      </c>
      <c r="M21" s="29" t="str">
        <f>IF(OR(COUNT(C21,E21,F21)&lt;3,F21=0,C21=0),"",E21/(F21*24*C21))</f>
        <v/>
      </c>
      <c r="N21" s="9" t="str">
        <f>IF(COUNT(F21)=0,"",MAX(F21,$D$8*$D$7))</f>
        <v/>
      </c>
      <c r="O21" s="30" t="str">
        <f>IF(OR(COUNT(F21)=0,$D$7=0),"",F21/$D$7)</f>
        <v/>
      </c>
      <c r="P21" s="9" t="str">
        <f>IF(COUNT(F21,G21)&lt;2,"",MAX(0,F21-G21))</f>
        <v/>
      </c>
      <c r="Q21" s="9" t="str">
        <f>IF(P21="","",P21*$D$9)</f>
        <v/>
      </c>
      <c r="R21" s="31" t="str">
        <f>IF(COUNT(F21)=0,"",IF(F21&gt;$D$7,"MD above Contract Demand. ",""))&amp;IF(L21="","",IF(L21&lt;$D$11,"PF below the limit. ",""))&amp;IF(COUNT(I21,L21)&lt;2,"",IF(ABS(I21-L21)&gt;0.01,"PF on bill differs from kWh ÷ kVAh. ",""))&amp;IF(P21="","",IF(P21&gt;0,"Bill MD above your meter. ",""))&amp;IF(COUNT(J21)=0,"",IF(J21&gt;0,"Penalty on the bill. ",""))</f>
        <v/>
      </c>
    </row>
    <row r="22" ht="28" customHeight="1">
      <c r="A22" s="26" t="n"/>
      <c r="B22" s="27" t="n"/>
      <c r="C22" s="28" t="n"/>
      <c r="D22" s="10" t="n"/>
      <c r="E22" s="10" t="n"/>
      <c r="F22" s="10" t="n"/>
      <c r="G22" s="10" t="n"/>
      <c r="H22" s="26" t="n"/>
      <c r="I22" s="13" t="n"/>
      <c r="J22" s="10" t="n"/>
      <c r="K22" s="10" t="n"/>
      <c r="L22" s="12" t="str">
        <f>IF(OR(COUNT(D22,E22)&lt;2,E22=0),"",D22/E22)</f>
        <v/>
      </c>
      <c r="M22" s="29" t="str">
        <f>IF(OR(COUNT(C22,E22,F22)&lt;3,F22=0,C22=0),"",E22/(F22*24*C22))</f>
        <v/>
      </c>
      <c r="N22" s="9" t="str">
        <f>IF(COUNT(F22)=0,"",MAX(F22,$D$8*$D$7))</f>
        <v/>
      </c>
      <c r="O22" s="30" t="str">
        <f>IF(OR(COUNT(F22)=0,$D$7=0),"",F22/$D$7)</f>
        <v/>
      </c>
      <c r="P22" s="9" t="str">
        <f>IF(COUNT(F22,G22)&lt;2,"",MAX(0,F22-G22))</f>
        <v/>
      </c>
      <c r="Q22" s="9" t="str">
        <f>IF(P22="","",P22*$D$9)</f>
        <v/>
      </c>
      <c r="R22" s="31" t="str">
        <f>IF(COUNT(F22)=0,"",IF(F22&gt;$D$7,"MD above Contract Demand. ",""))&amp;IF(L22="","",IF(L22&lt;$D$11,"PF below the limit. ",""))&amp;IF(COUNT(I22,L22)&lt;2,"",IF(ABS(I22-L22)&gt;0.01,"PF on bill differs from kWh ÷ kVAh. ",""))&amp;IF(P22="","",IF(P22&gt;0,"Bill MD above your meter. ",""))&amp;IF(COUNT(J22)=0,"",IF(J22&gt;0,"Penalty on the bill. ",""))</f>
        <v/>
      </c>
    </row>
    <row r="23" ht="28" customHeight="1">
      <c r="A23" s="26" t="n"/>
      <c r="B23" s="27" t="n"/>
      <c r="C23" s="28" t="n"/>
      <c r="D23" s="10" t="n"/>
      <c r="E23" s="10" t="n"/>
      <c r="F23" s="10" t="n"/>
      <c r="G23" s="10" t="n"/>
      <c r="H23" s="26" t="n"/>
      <c r="I23" s="13" t="n"/>
      <c r="J23" s="10" t="n"/>
      <c r="K23" s="10" t="n"/>
      <c r="L23" s="12" t="str">
        <f>IF(OR(COUNT(D23,E23)&lt;2,E23=0),"",D23/E23)</f>
        <v/>
      </c>
      <c r="M23" s="29" t="str">
        <f>IF(OR(COUNT(C23,E23,F23)&lt;3,F23=0,C23=0),"",E23/(F23*24*C23))</f>
        <v/>
      </c>
      <c r="N23" s="9" t="str">
        <f>IF(COUNT(F23)=0,"",MAX(F23,$D$8*$D$7))</f>
        <v/>
      </c>
      <c r="O23" s="30" t="str">
        <f>IF(OR(COUNT(F23)=0,$D$7=0),"",F23/$D$7)</f>
        <v/>
      </c>
      <c r="P23" s="9" t="str">
        <f>IF(COUNT(F23,G23)&lt;2,"",MAX(0,F23-G23))</f>
        <v/>
      </c>
      <c r="Q23" s="9" t="str">
        <f>IF(P23="","",P23*$D$9)</f>
        <v/>
      </c>
      <c r="R23" s="31" t="str">
        <f>IF(COUNT(F23)=0,"",IF(F23&gt;$D$7,"MD above Contract Demand. ",""))&amp;IF(L23="","",IF(L23&lt;$D$11,"PF below the limit. ",""))&amp;IF(COUNT(I23,L23)&lt;2,"",IF(ABS(I23-L23)&gt;0.01,"PF on bill differs from kWh ÷ kVAh. ",""))&amp;IF(P23="","",IF(P23&gt;0,"Bill MD above your meter. ",""))&amp;IF(COUNT(J23)=0,"",IF(J23&gt;0,"Penalty on the bill. ",""))</f>
        <v/>
      </c>
    </row>
    <row r="24" ht="28" customHeight="1">
      <c r="A24" s="26" t="n"/>
      <c r="B24" s="27" t="n"/>
      <c r="C24" s="28" t="n"/>
      <c r="D24" s="10" t="n"/>
      <c r="E24" s="10" t="n"/>
      <c r="F24" s="10" t="n"/>
      <c r="G24" s="10" t="n"/>
      <c r="H24" s="26" t="n"/>
      <c r="I24" s="13" t="n"/>
      <c r="J24" s="10" t="n"/>
      <c r="K24" s="10" t="n"/>
      <c r="L24" s="12" t="str">
        <f>IF(OR(COUNT(D24,E24)&lt;2,E24=0),"",D24/E24)</f>
        <v/>
      </c>
      <c r="M24" s="29" t="str">
        <f>IF(OR(COUNT(C24,E24,F24)&lt;3,F24=0,C24=0),"",E24/(F24*24*C24))</f>
        <v/>
      </c>
      <c r="N24" s="9" t="str">
        <f>IF(COUNT(F24)=0,"",MAX(F24,$D$8*$D$7))</f>
        <v/>
      </c>
      <c r="O24" s="30" t="str">
        <f>IF(OR(COUNT(F24)=0,$D$7=0),"",F24/$D$7)</f>
        <v/>
      </c>
      <c r="P24" s="9" t="str">
        <f>IF(COUNT(F24,G24)&lt;2,"",MAX(0,F24-G24))</f>
        <v/>
      </c>
      <c r="Q24" s="9" t="str">
        <f>IF(P24="","",P24*$D$9)</f>
        <v/>
      </c>
      <c r="R24" s="31" t="str">
        <f>IF(COUNT(F24)=0,"",IF(F24&gt;$D$7,"MD above Contract Demand. ",""))&amp;IF(L24="","",IF(L24&lt;$D$11,"PF below the limit. ",""))&amp;IF(COUNT(I24,L24)&lt;2,"",IF(ABS(I24-L24)&gt;0.01,"PF on bill differs from kWh ÷ kVAh. ",""))&amp;IF(P24="","",IF(P24&gt;0,"Bill MD above your meter. ",""))&amp;IF(COUNT(J24)=0,"",IF(J24&gt;0,"Penalty on the bill. ",""))</f>
        <v/>
      </c>
    </row>
    <row r="25" ht="28" customHeight="1">
      <c r="A25" s="26" t="n"/>
      <c r="B25" s="27" t="n"/>
      <c r="C25" s="28" t="n"/>
      <c r="D25" s="10" t="n"/>
      <c r="E25" s="10" t="n"/>
      <c r="F25" s="10" t="n"/>
      <c r="G25" s="10" t="n"/>
      <c r="H25" s="26" t="n"/>
      <c r="I25" s="13" t="n"/>
      <c r="J25" s="10" t="n"/>
      <c r="K25" s="10" t="n"/>
      <c r="L25" s="12" t="str">
        <f>IF(OR(COUNT(D25,E25)&lt;2,E25=0),"",D25/E25)</f>
        <v/>
      </c>
      <c r="M25" s="29" t="str">
        <f>IF(OR(COUNT(C25,E25,F25)&lt;3,F25=0,C25=0),"",E25/(F25*24*C25))</f>
        <v/>
      </c>
      <c r="N25" s="9" t="str">
        <f>IF(COUNT(F25)=0,"",MAX(F25,$D$8*$D$7))</f>
        <v/>
      </c>
      <c r="O25" s="30" t="str">
        <f>IF(OR(COUNT(F25)=0,$D$7=0),"",F25/$D$7)</f>
        <v/>
      </c>
      <c r="P25" s="9" t="str">
        <f>IF(COUNT(F25,G25)&lt;2,"",MAX(0,F25-G25))</f>
        <v/>
      </c>
      <c r="Q25" s="9" t="str">
        <f>IF(P25="","",P25*$D$9)</f>
        <v/>
      </c>
      <c r="R25" s="31" t="str">
        <f>IF(COUNT(F25)=0,"",IF(F25&gt;$D$7,"MD above Contract Demand. ",""))&amp;IF(L25="","",IF(L25&lt;$D$11,"PF below the limit. ",""))&amp;IF(COUNT(I25,L25)&lt;2,"",IF(ABS(I25-L25)&gt;0.01,"PF on bill differs from kWh ÷ kVAh. ",""))&amp;IF(P25="","",IF(P25&gt;0,"Bill MD above your meter. ",""))&amp;IF(COUNT(J25)=0,"",IF(J25&gt;0,"Penalty on the bill. ",""))</f>
        <v/>
      </c>
    </row>
    <row r="26" ht="28" customHeight="1">
      <c r="A26" s="26" t="n"/>
      <c r="B26" s="27" t="n"/>
      <c r="C26" s="28" t="n"/>
      <c r="D26" s="10" t="n"/>
      <c r="E26" s="10" t="n"/>
      <c r="F26" s="10" t="n"/>
      <c r="G26" s="10" t="n"/>
      <c r="H26" s="26" t="n"/>
      <c r="I26" s="13" t="n"/>
      <c r="J26" s="10" t="n"/>
      <c r="K26" s="10" t="n"/>
      <c r="L26" s="12" t="str">
        <f>IF(OR(COUNT(D26,E26)&lt;2,E26=0),"",D26/E26)</f>
        <v/>
      </c>
      <c r="M26" s="29" t="str">
        <f>IF(OR(COUNT(C26,E26,F26)&lt;3,F26=0,C26=0),"",E26/(F26*24*C26))</f>
        <v/>
      </c>
      <c r="N26" s="9" t="str">
        <f>IF(COUNT(F26)=0,"",MAX(F26,$D$8*$D$7))</f>
        <v/>
      </c>
      <c r="O26" s="30" t="str">
        <f>IF(OR(COUNT(F26)=0,$D$7=0),"",F26/$D$7)</f>
        <v/>
      </c>
      <c r="P26" s="9" t="str">
        <f>IF(COUNT(F26,G26)&lt;2,"",MAX(0,F26-G26))</f>
        <v/>
      </c>
      <c r="Q26" s="9" t="str">
        <f>IF(P26="","",P26*$D$9)</f>
        <v/>
      </c>
      <c r="R26" s="31" t="str">
        <f>IF(COUNT(F26)=0,"",IF(F26&gt;$D$7,"MD above Contract Demand. ",""))&amp;IF(L26="","",IF(L26&lt;$D$11,"PF below the limit. ",""))&amp;IF(COUNT(I26,L26)&lt;2,"",IF(ABS(I26-L26)&gt;0.01,"PF on bill differs from kWh ÷ kVAh. ",""))&amp;IF(P26="","",IF(P26&gt;0,"Bill MD above your meter. ",""))&amp;IF(COUNT(J26)=0,"",IF(J26&gt;0,"Penalty on the bill. ",""))</f>
        <v/>
      </c>
    </row>
    <row r="27" ht="28" customHeight="1">
      <c r="A27" s="26" t="n"/>
      <c r="B27" s="27" t="n"/>
      <c r="C27" s="28" t="n"/>
      <c r="D27" s="10" t="n"/>
      <c r="E27" s="10" t="n"/>
      <c r="F27" s="10" t="n"/>
      <c r="G27" s="10" t="n"/>
      <c r="H27" s="26" t="n"/>
      <c r="I27" s="13" t="n"/>
      <c r="J27" s="10" t="n"/>
      <c r="K27" s="10" t="n"/>
      <c r="L27" s="12" t="str">
        <f>IF(OR(COUNT(D27,E27)&lt;2,E27=0),"",D27/E27)</f>
        <v/>
      </c>
      <c r="M27" s="29" t="str">
        <f>IF(OR(COUNT(C27,E27,F27)&lt;3,F27=0,C27=0),"",E27/(F27*24*C27))</f>
        <v/>
      </c>
      <c r="N27" s="9" t="str">
        <f>IF(COUNT(F27)=0,"",MAX(F27,$D$8*$D$7))</f>
        <v/>
      </c>
      <c r="O27" s="30" t="str">
        <f>IF(OR(COUNT(F27)=0,$D$7=0),"",F27/$D$7)</f>
        <v/>
      </c>
      <c r="P27" s="9" t="str">
        <f>IF(COUNT(F27,G27)&lt;2,"",MAX(0,F27-G27))</f>
        <v/>
      </c>
      <c r="Q27" s="9" t="str">
        <f>IF(P27="","",P27*$D$9)</f>
        <v/>
      </c>
      <c r="R27" s="31" t="str">
        <f>IF(COUNT(F27)=0,"",IF(F27&gt;$D$7,"MD above Contract Demand. ",""))&amp;IF(L27="","",IF(L27&lt;$D$11,"PF below the limit. ",""))&amp;IF(COUNT(I27,L27)&lt;2,"",IF(ABS(I27-L27)&gt;0.01,"PF on bill differs from kWh ÷ kVAh. ",""))&amp;IF(P27="","",IF(P27&gt;0,"Bill MD above your meter. ",""))&amp;IF(COUNT(J27)=0,"",IF(J27&gt;0,"Penalty on the bill. ",""))</f>
        <v/>
      </c>
    </row>
    <row r="29">
      <c r="A29" s="32" t="inlineStr">
        <is>
          <t>Load factor = kVAh ÷ (MD on bill × 24 × days in bill).</t>
        </is>
      </c>
    </row>
    <row r="30">
      <c r="A30" s="32" t="inlineStr">
        <is>
          <t>Billing demand = the higher of MD on the bill and the minimum billing share of Contract Demand. Your tariff order may work it differently, and excess demand above Contract Demand may carry an extra charge.</t>
        </is>
      </c>
    </row>
    <row r="31">
      <c r="A31" s="32" t="inlineStr">
        <is>
          <t>kVAh paid above kWh matters only if your bill is in kVAh. On a kWh bill the power factor shows up as a penalty line instead.</t>
        </is>
      </c>
    </row>
    <row r="32">
      <c r="A32" s="32" t="inlineStr">
        <is>
          <t>General guide. Bill lines differ by state, DISCOM and consumer category. Your tariff order decides.</t>
        </is>
      </c>
    </row>
    <row r="33">
      <c r="A33" s="33" t="inlineStr">
        <is>
          <t>Want a second pair of eyes? Send us your bill for a free check: https://konduktor.in/bill-check</t>
        </is>
      </c>
    </row>
  </sheetData>
  <mergeCells count="33">
    <mergeCell ref="A5:D5"/>
    <mergeCell ref="F9:I9"/>
    <mergeCell ref="L9:O9"/>
    <mergeCell ref="L5:Q5"/>
    <mergeCell ref="L6:O6"/>
    <mergeCell ref="P9:Q9"/>
    <mergeCell ref="A3:R3"/>
    <mergeCell ref="A2:R2"/>
    <mergeCell ref="P6:Q6"/>
    <mergeCell ref="A8:C8"/>
    <mergeCell ref="A33:R33"/>
    <mergeCell ref="F11:I11"/>
    <mergeCell ref="P8:Q8"/>
    <mergeCell ref="A32:R32"/>
    <mergeCell ref="F5:J5"/>
    <mergeCell ref="L7:O7"/>
    <mergeCell ref="F10:I10"/>
    <mergeCell ref="F6:I6"/>
    <mergeCell ref="A10:C10"/>
    <mergeCell ref="A29:R29"/>
    <mergeCell ref="P7:Q7"/>
    <mergeCell ref="F7:I7"/>
    <mergeCell ref="L13:R13"/>
    <mergeCell ref="A9:C9"/>
    <mergeCell ref="A31:R31"/>
    <mergeCell ref="A30:R30"/>
    <mergeCell ref="L8:O8"/>
    <mergeCell ref="A11:C11"/>
    <mergeCell ref="F8:I8"/>
    <mergeCell ref="A6:C6"/>
    <mergeCell ref="A1:R1"/>
    <mergeCell ref="A13:K13"/>
    <mergeCell ref="A7:C7"/>
  </mergeCells>
  <dataValidations count="2">
    <dataValidation sqref="C16:C27 D7:D10 D16:D27 E16:E27 F16:F27 G16:G27 J16:J27 K16:K27" showDropDown="0" showInputMessage="0" showErrorMessage="0" allowBlank="1" errorTitle="Number needed" error="Enter a number, 0 or more." type="decimal" operator="greaterThanOrEqual">
      <formula1>0</formula1>
    </dataValidation>
    <dataValidation sqref="D11 I16:I27" showDropDown="0" showInputMessage="0" showErrorMessage="0" allowBlank="1" errorTitle="Power factor" error="Enter power factor as a decimal, such as 0.95." type="decimal" operator="between">
      <formula1>0</formula1>
      <formula2>1</formula2>
    </dataValidation>
  </dataValidations>
  <hyperlinks>
    <hyperlink xmlns:r="http://schemas.openxmlformats.org/officeDocument/2006/relationships" ref="A33" r:id="rId1"/>
  </hyperlinks>
  <printOptions horizontalCentered="1"/>
  <pageMargins left="0.75" right="0.75" top="1" bottom="1" header="0.5" footer="0.5"/>
  <pageSetup orientation="landscape"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KONDUKTOR</dc:creator>
  <dc:title>KONDUKTOR EMS monthly MD, PF and kVAh log sheet</dc:title>
  <dcterms:created xsi:type="dcterms:W3CDTF">2026-11-04T05:10:55Z</dcterms:created>
  <dcterms:modified xsi:type="dcterms:W3CDTF">2026-11-04T05:10:55Z</dcterms:modified>
</cp:coreProperties>
</file>